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<sst xmlns="http://schemas.openxmlformats.org/spreadsheetml/2006/main" count="24" uniqueCount="21">
  <si>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</t>
  </si>
  <si>
    <t>ปีงบประมาณ</t>
  </si>
  <si>
    <t>ลำดับที่</t>
  </si>
  <si>
    <t>ระดับความสำเร็จ</t>
  </si>
  <si>
    <t>ชื่อตัวชี้วัด</t>
  </si>
  <si>
    <t>ประเภทตัวชี้วัด</t>
  </si>
  <si>
    <t>ร้อยละเพิ่มขึ้น</t>
  </si>
  <si>
    <t>ช่วงค่าคะแนน</t>
  </si>
  <si>
    <t>ค่าสัดส่วน</t>
  </si>
  <si>
    <t>ค่าสัมบูรณ์</t>
  </si>
  <si>
    <t xml:space="preserve"> 1=ค่าปกติ 2 = ผกผัน</t>
  </si>
  <si>
    <t>เป้าหมาย(X)</t>
  </si>
  <si>
    <t>ผลที่เกิดขึ้น(Y)</t>
  </si>
  <si>
    <t>X2</t>
  </si>
  <si>
    <t>Y2</t>
  </si>
  <si>
    <t>XY</t>
  </si>
  <si>
    <t>สูตร</t>
  </si>
  <si>
    <t xml:space="preserve">b = </t>
  </si>
  <si>
    <t>เป้าหมายที่คาดหวัง</t>
  </si>
  <si>
    <t>ผลงานที่คาดว่าจะได้</t>
  </si>
  <si>
    <t>a=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</si>
</sst>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;[Red]0.00"/>
    <numFmt numFmtId="169" formatCode="#,##0.00;[Red]#,##0.00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4" xfId="0" applyFill="1" applyBorder="1" applyAlignment="1">
      <alignment/>
    </xf>
    <xf numFmtId="43" fontId="0" fillId="2" borderId="1" xfId="15" applyFill="1" applyBorder="1" applyAlignment="1" applyProtection="1">
      <alignment/>
      <protection locked="0"/>
    </xf>
    <xf numFmtId="43" fontId="0" fillId="2" borderId="2" xfId="15" applyFill="1" applyBorder="1" applyAlignment="1" applyProtection="1">
      <alignment/>
      <protection locked="0"/>
    </xf>
    <xf numFmtId="169" fontId="0" fillId="2" borderId="1" xfId="0" applyNumberFormat="1" applyFill="1" applyBorder="1" applyAlignment="1" applyProtection="1">
      <alignment/>
      <protection hidden="1"/>
    </xf>
    <xf numFmtId="169" fontId="0" fillId="2" borderId="2" xfId="0" applyNumberFormat="1" applyFill="1" applyBorder="1" applyAlignment="1" applyProtection="1">
      <alignment/>
      <protection hidden="1"/>
    </xf>
    <xf numFmtId="2" fontId="0" fillId="2" borderId="1" xfId="15" applyNumberFormat="1" applyFill="1" applyBorder="1" applyAlignment="1" applyProtection="1">
      <alignment/>
      <protection hidden="1"/>
    </xf>
    <xf numFmtId="2" fontId="0" fillId="2" borderId="2" xfId="15" applyNumberFormat="1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2" fontId="0" fillId="2" borderId="2" xfId="0" applyNumberFormat="1" applyFill="1" applyBorder="1" applyAlignment="1" applyProtection="1">
      <alignment/>
      <protection hidden="1"/>
    </xf>
    <xf numFmtId="43" fontId="0" fillId="2" borderId="5" xfId="0" applyNumberFormat="1" applyFill="1" applyBorder="1" applyAlignment="1" applyProtection="1">
      <alignment horizontal="center"/>
      <protection hidden="1"/>
    </xf>
    <xf numFmtId="43" fontId="0" fillId="2" borderId="6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43" fontId="0" fillId="2" borderId="1" xfId="0" applyNumberFormat="1" applyFill="1" applyBorder="1" applyAlignment="1" applyProtection="1">
      <alignment horizontal="center"/>
      <protection hidden="1"/>
    </xf>
    <xf numFmtId="43" fontId="0" fillId="2" borderId="2" xfId="0" applyNumberForma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43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"/>
  <sheetViews>
    <sheetView tabSelected="1" zoomScale="200" zoomScaleNormal="200" workbookViewId="0" topLeftCell="D1">
      <selection activeCell="I8" sqref="I8"/>
    </sheetView>
  </sheetViews>
  <sheetFormatPr defaultColWidth="9.140625" defaultRowHeight="12.75"/>
  <cols>
    <col min="1" max="1" width="8.140625" style="0" customWidth="1"/>
    <col min="2" max="2" width="10.421875" style="0" customWidth="1"/>
    <col min="3" max="3" width="11.57421875" style="0" customWidth="1"/>
    <col min="4" max="4" width="8.28125" style="0" customWidth="1"/>
    <col min="5" max="5" width="7.7109375" style="0" customWidth="1"/>
    <col min="6" max="6" width="8.8515625" style="0" customWidth="1"/>
    <col min="7" max="7" width="8.00390625" style="0" customWidth="1"/>
    <col min="8" max="8" width="8.140625" style="0" customWidth="1"/>
    <col min="9" max="9" width="8.8515625" style="0" customWidth="1"/>
    <col min="10" max="10" width="7.57421875" style="0" customWidth="1"/>
    <col min="11" max="11" width="7.7109375" style="0" customWidth="1"/>
    <col min="12" max="12" width="8.7109375" style="0" customWidth="1"/>
    <col min="13" max="13" width="7.00390625" style="0" customWidth="1"/>
    <col min="14" max="14" width="8.140625" style="0" customWidth="1"/>
  </cols>
  <sheetData>
    <row r="3" spans="1:14" ht="30" customHeight="1">
      <c r="A3" s="34" t="s">
        <v>2</v>
      </c>
      <c r="B3" s="36" t="s">
        <v>4</v>
      </c>
      <c r="C3" s="4" t="s">
        <v>5</v>
      </c>
      <c r="D3" s="40" t="s">
        <v>1</v>
      </c>
      <c r="E3" s="41"/>
      <c r="F3" s="38" t="s">
        <v>3</v>
      </c>
      <c r="G3" s="39"/>
      <c r="H3" s="39"/>
      <c r="I3" s="39"/>
      <c r="J3" s="39"/>
      <c r="K3" s="32" t="s">
        <v>6</v>
      </c>
      <c r="L3" s="32" t="s">
        <v>7</v>
      </c>
      <c r="M3" s="32" t="s">
        <v>8</v>
      </c>
      <c r="N3" s="32" t="s">
        <v>9</v>
      </c>
    </row>
    <row r="4" spans="1:14" ht="25.5" customHeight="1">
      <c r="A4" s="35"/>
      <c r="B4" s="37"/>
      <c r="C4" s="25" t="s">
        <v>10</v>
      </c>
      <c r="D4" s="7">
        <v>2550</v>
      </c>
      <c r="E4" s="7">
        <v>2551</v>
      </c>
      <c r="F4" s="21">
        <v>1</v>
      </c>
      <c r="G4" s="27">
        <v>2</v>
      </c>
      <c r="H4" s="24">
        <v>3</v>
      </c>
      <c r="I4" s="26">
        <v>4</v>
      </c>
      <c r="J4" s="20">
        <v>5</v>
      </c>
      <c r="K4" s="33"/>
      <c r="L4" s="33"/>
      <c r="M4" s="33"/>
      <c r="N4" s="33"/>
    </row>
    <row r="5" spans="1:14" ht="12.75">
      <c r="A5" s="2"/>
      <c r="B5" s="18"/>
      <c r="C5" s="5">
        <v>1</v>
      </c>
      <c r="D5" s="8">
        <v>50.68</v>
      </c>
      <c r="E5" s="8">
        <v>53</v>
      </c>
      <c r="F5" s="22">
        <f>IF(C5=1,G5-$N$5,G5+$N$5)</f>
        <v>52.536</v>
      </c>
      <c r="G5" s="22">
        <f>E5</f>
        <v>53</v>
      </c>
      <c r="H5" s="22">
        <f>IF(C5=1,G5+$N$5,G5-$N$5)</f>
        <v>53.464</v>
      </c>
      <c r="I5" s="22">
        <f>IF(C5=1,H5+$N$5,H5-$N$5)</f>
        <v>53.928</v>
      </c>
      <c r="J5" s="16">
        <f>IF(C5=1,I5+$N$5,I5-$N$5)</f>
        <v>54.391999999999996</v>
      </c>
      <c r="K5" s="10">
        <f>(E5-D5)*100/E5</f>
        <v>4.3773584905660385</v>
      </c>
      <c r="L5" s="10">
        <f>K5/5</f>
        <v>0.8754716981132077</v>
      </c>
      <c r="M5" s="12">
        <f>(G5*L5)/100</f>
        <v>0.4640000000000001</v>
      </c>
      <c r="N5" s="14">
        <f>IF(M5&gt;0,M5,-M5)</f>
        <v>0.4640000000000001</v>
      </c>
    </row>
    <row r="6" spans="1:14" ht="12.75">
      <c r="A6" s="2"/>
      <c r="B6" s="18"/>
      <c r="C6" s="5">
        <v>2</v>
      </c>
      <c r="D6" s="8">
        <v>1</v>
      </c>
      <c r="E6" s="8">
        <v>1</v>
      </c>
      <c r="F6" s="22">
        <f>IF(C6=1,G6-$N$6,G6+$N$6)</f>
        <v>1</v>
      </c>
      <c r="G6" s="22">
        <f>E6</f>
        <v>1</v>
      </c>
      <c r="H6" s="22">
        <f>IF(C6=1,G6+$N$6,G6-$N$6)</f>
        <v>1</v>
      </c>
      <c r="I6" s="22">
        <f>IF(C6=1,H6+$N$6,H6-$N$6)</f>
        <v>1</v>
      </c>
      <c r="J6" s="16">
        <f>IF(C6=1,I6+$N$6,I6-$N$6)</f>
        <v>1</v>
      </c>
      <c r="K6" s="10">
        <f>(E6-D6)*100/E6</f>
        <v>0</v>
      </c>
      <c r="L6" s="10">
        <f>K6/5</f>
        <v>0</v>
      </c>
      <c r="M6" s="12">
        <f>(G6*L6)/100</f>
        <v>0</v>
      </c>
      <c r="N6" s="14">
        <f>IF(M6&gt;0,M6,-M6)</f>
        <v>0</v>
      </c>
    </row>
    <row r="7" spans="1:14" ht="12.75">
      <c r="A7" s="2"/>
      <c r="B7" s="18"/>
      <c r="C7" s="5">
        <v>1</v>
      </c>
      <c r="D7" s="8">
        <v>1</v>
      </c>
      <c r="E7" s="8">
        <v>1</v>
      </c>
      <c r="F7" s="22">
        <f>IF(C7=1,G7-$N$7,G7+$N$7)</f>
        <v>1</v>
      </c>
      <c r="G7" s="22">
        <f>E7</f>
        <v>1</v>
      </c>
      <c r="H7" s="22">
        <f>IF(C7=1,G7+$N$7,G7-$N$7)</f>
        <v>1</v>
      </c>
      <c r="I7" s="22">
        <f>IF(C7=1,H7+$N$7,H7-$N$7)</f>
        <v>1</v>
      </c>
      <c r="J7" s="16">
        <f>IF(C7=1,I7+$N$7,I7-$N$7)</f>
        <v>1</v>
      </c>
      <c r="K7" s="10">
        <f>(E7-D7)*100/E7</f>
        <v>0</v>
      </c>
      <c r="L7" s="10">
        <f>K7/5</f>
        <v>0</v>
      </c>
      <c r="M7" s="12">
        <f>(G7*L7)/100</f>
        <v>0</v>
      </c>
      <c r="N7" s="14">
        <f>IF(M7&gt;0,M7,-M7)</f>
        <v>0</v>
      </c>
    </row>
    <row r="8" spans="1:14" ht="12.75">
      <c r="A8" s="2"/>
      <c r="B8" s="18"/>
      <c r="C8" s="5">
        <v>1</v>
      </c>
      <c r="D8" s="8">
        <v>1</v>
      </c>
      <c r="E8" s="8">
        <v>1</v>
      </c>
      <c r="F8" s="22">
        <f>IF(C8=1,G8-$N$8,G8+$N$8)</f>
        <v>1</v>
      </c>
      <c r="G8" s="22">
        <f aca="true" t="shared" si="0" ref="G8:G14">E8</f>
        <v>1</v>
      </c>
      <c r="H8" s="22">
        <f>IF(C8=1,G8+$N$8,G8-$N$8)</f>
        <v>1</v>
      </c>
      <c r="I8" s="22">
        <f>IF(C8=1,H8+$N$8,H8-$N$8)</f>
        <v>1</v>
      </c>
      <c r="J8" s="16">
        <f>IF(C8=1,I8+$N$8,I8-$N$8)</f>
        <v>1</v>
      </c>
      <c r="K8" s="10">
        <f aca="true" t="shared" si="1" ref="K8:K14">(E8-D8)*100/E8</f>
        <v>0</v>
      </c>
      <c r="L8" s="10">
        <f aca="true" t="shared" si="2" ref="L8:L14">K8/5</f>
        <v>0</v>
      </c>
      <c r="M8" s="12">
        <f aca="true" t="shared" si="3" ref="M8:M14">(G8*L8)/100</f>
        <v>0</v>
      </c>
      <c r="N8" s="14">
        <f aca="true" t="shared" si="4" ref="N8:N14">IF(M8&gt;0,M8,-M8)</f>
        <v>0</v>
      </c>
    </row>
    <row r="9" spans="1:14" ht="12.75">
      <c r="A9" s="2"/>
      <c r="B9" s="18"/>
      <c r="C9" s="5">
        <v>1</v>
      </c>
      <c r="D9" s="8">
        <v>1</v>
      </c>
      <c r="E9" s="8">
        <v>1</v>
      </c>
      <c r="F9" s="22">
        <f>IF(C9=1,G9-$N$9,G9+$N$9)</f>
        <v>1</v>
      </c>
      <c r="G9" s="22">
        <f t="shared" si="0"/>
        <v>1</v>
      </c>
      <c r="H9" s="22">
        <f>IF(C9=1,G9+$N$9,G9-$N$9)</f>
        <v>1</v>
      </c>
      <c r="I9" s="22">
        <f>IF(C9=1,H9+$N$9,H9-$N$9)</f>
        <v>1</v>
      </c>
      <c r="J9" s="16">
        <f>IF(C9=1,I9+$N$9,I9-$N$9)</f>
        <v>1</v>
      </c>
      <c r="K9" s="10">
        <f t="shared" si="1"/>
        <v>0</v>
      </c>
      <c r="L9" s="10">
        <f t="shared" si="2"/>
        <v>0</v>
      </c>
      <c r="M9" s="12">
        <f t="shared" si="3"/>
        <v>0</v>
      </c>
      <c r="N9" s="14">
        <f t="shared" si="4"/>
        <v>0</v>
      </c>
    </row>
    <row r="10" spans="1:14" ht="12.75">
      <c r="A10" s="2"/>
      <c r="B10" s="18"/>
      <c r="C10" s="5">
        <v>2</v>
      </c>
      <c r="D10" s="8">
        <v>1</v>
      </c>
      <c r="E10" s="8">
        <v>1</v>
      </c>
      <c r="F10" s="22">
        <f>IF(C10=1,G10-$N$10,G10+$N$10)</f>
        <v>1</v>
      </c>
      <c r="G10" s="22">
        <f t="shared" si="0"/>
        <v>1</v>
      </c>
      <c r="H10" s="22">
        <f>IF(C10=1,G10+$N$10,G10-$N$10)</f>
        <v>1</v>
      </c>
      <c r="I10" s="22">
        <f>IF(C10=1,H10+$N$10,H10-$N$10)</f>
        <v>1</v>
      </c>
      <c r="J10" s="16">
        <f>IF(C10=1,I10+$N$10,I10-$N$10)</f>
        <v>1</v>
      </c>
      <c r="K10" s="10">
        <f t="shared" si="1"/>
        <v>0</v>
      </c>
      <c r="L10" s="10">
        <f t="shared" si="2"/>
        <v>0</v>
      </c>
      <c r="M10" s="12">
        <f t="shared" si="3"/>
        <v>0</v>
      </c>
      <c r="N10" s="14">
        <f t="shared" si="4"/>
        <v>0</v>
      </c>
    </row>
    <row r="11" spans="1:14" ht="12.75">
      <c r="A11" s="2"/>
      <c r="B11" s="18"/>
      <c r="C11" s="5">
        <v>1</v>
      </c>
      <c r="D11" s="8">
        <v>1</v>
      </c>
      <c r="E11" s="8">
        <v>1</v>
      </c>
      <c r="F11" s="22">
        <f>IF(C11=1,G11-$N$11,G11+$N$11)</f>
        <v>1</v>
      </c>
      <c r="G11" s="22">
        <f t="shared" si="0"/>
        <v>1</v>
      </c>
      <c r="H11" s="22">
        <f>IF(C11=1,G11+$N$11,G11-$N$11)</f>
        <v>1</v>
      </c>
      <c r="I11" s="22">
        <f>IF(C11=1,H11+$N$11,H11-$N$11)</f>
        <v>1</v>
      </c>
      <c r="J11" s="16">
        <f>IF(C11=1,I11+$N$11,I11-$N$11)</f>
        <v>1</v>
      </c>
      <c r="K11" s="10">
        <f t="shared" si="1"/>
        <v>0</v>
      </c>
      <c r="L11" s="10">
        <f t="shared" si="2"/>
        <v>0</v>
      </c>
      <c r="M11" s="12">
        <f t="shared" si="3"/>
        <v>0</v>
      </c>
      <c r="N11" s="14">
        <f t="shared" si="4"/>
        <v>0</v>
      </c>
    </row>
    <row r="12" spans="1:14" ht="12.75">
      <c r="A12" s="2"/>
      <c r="B12" s="18"/>
      <c r="C12" s="5">
        <v>1</v>
      </c>
      <c r="D12" s="8">
        <v>1</v>
      </c>
      <c r="E12" s="8">
        <v>1</v>
      </c>
      <c r="F12" s="22">
        <f>IF(C12=1,G12-$N$12,G12+$N$12)</f>
        <v>1</v>
      </c>
      <c r="G12" s="22">
        <f t="shared" si="0"/>
        <v>1</v>
      </c>
      <c r="H12" s="22">
        <f>IF(C12=1,G12+$N$12,G12-$N$12)</f>
        <v>1</v>
      </c>
      <c r="I12" s="22">
        <f>IF(C12=1,H12+$N$12,H12-$N$12)</f>
        <v>1</v>
      </c>
      <c r="J12" s="16">
        <f>IF(C12=1,I12+$N$12,I12-$N$12)</f>
        <v>1</v>
      </c>
      <c r="K12" s="10">
        <f t="shared" si="1"/>
        <v>0</v>
      </c>
      <c r="L12" s="10">
        <f t="shared" si="2"/>
        <v>0</v>
      </c>
      <c r="M12" s="12">
        <f t="shared" si="3"/>
        <v>0</v>
      </c>
      <c r="N12" s="14">
        <f t="shared" si="4"/>
        <v>0</v>
      </c>
    </row>
    <row r="13" spans="1:14" ht="12.75">
      <c r="A13" s="2"/>
      <c r="B13" s="18"/>
      <c r="C13" s="5">
        <v>1</v>
      </c>
      <c r="D13" s="8">
        <v>1</v>
      </c>
      <c r="E13" s="8">
        <v>1</v>
      </c>
      <c r="F13" s="22">
        <f>IF(C13=1,G13-$N$13,G13+$N$13)</f>
        <v>1</v>
      </c>
      <c r="G13" s="22">
        <f t="shared" si="0"/>
        <v>1</v>
      </c>
      <c r="H13" s="22">
        <f>IF(C13=1,G13+$N$13,G13-$N$13)</f>
        <v>1</v>
      </c>
      <c r="I13" s="22">
        <f>IF(C13=1,H13+$N$13,H13-$N$13)</f>
        <v>1</v>
      </c>
      <c r="J13" s="16">
        <f>IF(C13=1,I13+$N$13,I13-$N$13)</f>
        <v>1</v>
      </c>
      <c r="K13" s="10">
        <f t="shared" si="1"/>
        <v>0</v>
      </c>
      <c r="L13" s="10">
        <f t="shared" si="2"/>
        <v>0</v>
      </c>
      <c r="M13" s="12">
        <f t="shared" si="3"/>
        <v>0</v>
      </c>
      <c r="N13" s="14">
        <f t="shared" si="4"/>
        <v>0</v>
      </c>
    </row>
    <row r="14" spans="1:14" ht="12.75">
      <c r="A14" s="3"/>
      <c r="B14" s="19"/>
      <c r="C14" s="6">
        <v>1</v>
      </c>
      <c r="D14" s="9">
        <v>1</v>
      </c>
      <c r="E14" s="9">
        <v>1</v>
      </c>
      <c r="F14" s="23">
        <f>IF(C14=1,G14-$N$14,G14+$N$14)</f>
        <v>1</v>
      </c>
      <c r="G14" s="23">
        <f t="shared" si="0"/>
        <v>1</v>
      </c>
      <c r="H14" s="23">
        <f>IF(C14=1,G14+$N$14,G14-$N$14)</f>
        <v>1</v>
      </c>
      <c r="I14" s="23">
        <f>IF(C14=1,H14+$N$14,H14-$N$14)</f>
        <v>1</v>
      </c>
      <c r="J14" s="17">
        <f>IF(C14=1,I14+$N$14,I14-$N$14)</f>
        <v>1</v>
      </c>
      <c r="K14" s="11">
        <f t="shared" si="1"/>
        <v>0</v>
      </c>
      <c r="L14" s="11">
        <f t="shared" si="2"/>
        <v>0</v>
      </c>
      <c r="M14" s="13">
        <f t="shared" si="3"/>
        <v>0</v>
      </c>
      <c r="N14" s="15">
        <f t="shared" si="4"/>
        <v>0</v>
      </c>
    </row>
    <row r="16" ht="12.75">
      <c r="A16" t="s">
        <v>0</v>
      </c>
    </row>
    <row r="17" spans="1:5" ht="12.75">
      <c r="A17" t="s">
        <v>0</v>
      </c>
      <c r="D17" s="1"/>
      <c r="E17" s="1" t="s">
        <v>0</v>
      </c>
    </row>
  </sheetData>
  <sheetProtection/>
  <mergeCells count="8">
    <mergeCell ref="M3:M4"/>
    <mergeCell ref="N3:N4"/>
    <mergeCell ref="A3:A4"/>
    <mergeCell ref="B3:B4"/>
    <mergeCell ref="F3:J3"/>
    <mergeCell ref="D3:E3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2" sqref="H2"/>
    </sheetView>
  </sheetViews>
  <sheetFormatPr defaultColWidth="9.140625" defaultRowHeight="12.75"/>
  <cols>
    <col min="1" max="1" width="10.57421875" style="0" customWidth="1"/>
    <col min="2" max="2" width="9.8515625" style="0" customWidth="1"/>
    <col min="3" max="3" width="8.00390625" style="0" customWidth="1"/>
    <col min="4" max="4" width="6.57421875" style="0" customWidth="1"/>
    <col min="5" max="5" width="9.57421875" style="0" bestFit="1" customWidth="1"/>
    <col min="6" max="6" width="7.00390625" style="0" customWidth="1"/>
    <col min="7" max="7" width="11.140625" style="0" customWidth="1"/>
    <col min="8" max="8" width="12.140625" style="0" customWidth="1"/>
  </cols>
  <sheetData>
    <row r="1" spans="1:8" ht="38.25">
      <c r="A1" s="31" t="s">
        <v>1</v>
      </c>
      <c r="B1" s="31" t="s">
        <v>11</v>
      </c>
      <c r="C1" s="31" t="s">
        <v>12</v>
      </c>
      <c r="D1" s="31" t="s">
        <v>13</v>
      </c>
      <c r="E1" s="31" t="s">
        <v>14</v>
      </c>
      <c r="F1" s="31" t="s">
        <v>15</v>
      </c>
      <c r="G1" s="31" t="s">
        <v>18</v>
      </c>
      <c r="H1" s="31" t="s">
        <v>19</v>
      </c>
    </row>
    <row r="2" spans="1:8" ht="12.75">
      <c r="A2" s="28">
        <v>2548</v>
      </c>
      <c r="B2" s="29">
        <f>Sheet1!D5</f>
        <v>50.68</v>
      </c>
      <c r="C2" s="29">
        <f>Sheet1!E5</f>
        <v>53</v>
      </c>
      <c r="D2" s="28">
        <f aca="true" t="shared" si="0" ref="D2:E7">B2*B2</f>
        <v>2568.4624</v>
      </c>
      <c r="E2" s="28">
        <f t="shared" si="0"/>
        <v>2809</v>
      </c>
      <c r="F2" s="28">
        <f aca="true" t="shared" si="1" ref="F2:F7">B2*C2</f>
        <v>2686.04</v>
      </c>
      <c r="G2" s="29">
        <f>Sheet1!I5</f>
        <v>53.928</v>
      </c>
      <c r="H2" s="29">
        <f aca="true" t="shared" si="2" ref="H2:H7">$E$10*G2+$D$11</f>
        <v>56.396685082872935</v>
      </c>
    </row>
    <row r="3" spans="1:8" ht="12.75">
      <c r="A3" s="28">
        <v>2549</v>
      </c>
      <c r="B3" s="28">
        <v>0</v>
      </c>
      <c r="C3" s="28">
        <v>0</v>
      </c>
      <c r="D3" s="28">
        <f t="shared" si="0"/>
        <v>0</v>
      </c>
      <c r="E3" s="28">
        <f t="shared" si="0"/>
        <v>0</v>
      </c>
      <c r="F3" s="28">
        <f t="shared" si="1"/>
        <v>0</v>
      </c>
      <c r="G3" s="28">
        <v>98</v>
      </c>
      <c r="H3" s="29">
        <f t="shared" si="2"/>
        <v>102.48618784530389</v>
      </c>
    </row>
    <row r="4" spans="1:8" ht="12.75">
      <c r="A4" s="28">
        <v>2550</v>
      </c>
      <c r="B4" s="28">
        <v>0</v>
      </c>
      <c r="C4" s="28">
        <v>0</v>
      </c>
      <c r="D4" s="28">
        <f t="shared" si="0"/>
        <v>0</v>
      </c>
      <c r="E4" s="28">
        <f t="shared" si="0"/>
        <v>0</v>
      </c>
      <c r="F4" s="28">
        <f t="shared" si="1"/>
        <v>0</v>
      </c>
      <c r="G4" s="28">
        <v>99</v>
      </c>
      <c r="H4" s="29">
        <f t="shared" si="2"/>
        <v>103.53196527229679</v>
      </c>
    </row>
    <row r="5" spans="1:8" ht="12.75">
      <c r="A5" s="28">
        <v>2551</v>
      </c>
      <c r="B5" s="28">
        <v>0</v>
      </c>
      <c r="C5" s="28">
        <v>0</v>
      </c>
      <c r="D5" s="28">
        <f t="shared" si="0"/>
        <v>0</v>
      </c>
      <c r="E5" s="28">
        <f t="shared" si="0"/>
        <v>0</v>
      </c>
      <c r="F5" s="28">
        <f t="shared" si="1"/>
        <v>0</v>
      </c>
      <c r="G5" s="28">
        <v>84</v>
      </c>
      <c r="H5" s="29">
        <f t="shared" si="2"/>
        <v>87.84530386740333</v>
      </c>
    </row>
    <row r="6" spans="1:8" ht="12.75">
      <c r="A6" s="28">
        <v>2552</v>
      </c>
      <c r="B6" s="28">
        <v>0</v>
      </c>
      <c r="C6" s="28">
        <v>0</v>
      </c>
      <c r="D6" s="28">
        <f t="shared" si="0"/>
        <v>0</v>
      </c>
      <c r="E6" s="28">
        <f t="shared" si="0"/>
        <v>0</v>
      </c>
      <c r="F6" s="28">
        <f t="shared" si="1"/>
        <v>0</v>
      </c>
      <c r="G6" s="28">
        <v>93</v>
      </c>
      <c r="H6" s="29">
        <f t="shared" si="2"/>
        <v>97.2573007103394</v>
      </c>
    </row>
    <row r="7" spans="1:8" ht="12.75">
      <c r="A7" s="28">
        <v>2553</v>
      </c>
      <c r="B7" s="28">
        <v>0</v>
      </c>
      <c r="C7" s="28">
        <v>0</v>
      </c>
      <c r="D7" s="28">
        <f t="shared" si="0"/>
        <v>0</v>
      </c>
      <c r="E7" s="28">
        <f t="shared" si="0"/>
        <v>0</v>
      </c>
      <c r="F7" s="28">
        <f t="shared" si="1"/>
        <v>0</v>
      </c>
      <c r="G7" s="28">
        <v>77</v>
      </c>
      <c r="H7" s="29">
        <f t="shared" si="2"/>
        <v>80.52486187845305</v>
      </c>
    </row>
    <row r="8" spans="1:8" ht="12.75">
      <c r="A8" s="28">
        <f>COUNT(A2:A7)</f>
        <v>6</v>
      </c>
      <c r="B8" s="28">
        <f>SUM(B2:B7)</f>
        <v>50.68</v>
      </c>
      <c r="C8" s="28">
        <f>SUM(C2:C7)</f>
        <v>53</v>
      </c>
      <c r="D8" s="28">
        <f>SUM(D2:D7)</f>
        <v>2568.4624</v>
      </c>
      <c r="E8" s="28">
        <f>SUM(E2:E7)</f>
        <v>2809</v>
      </c>
      <c r="F8" s="28">
        <f>SUM(F2:F7)</f>
        <v>2686.04</v>
      </c>
      <c r="G8" s="28"/>
      <c r="H8" s="29">
        <f>E15*G8+D16</f>
        <v>0</v>
      </c>
    </row>
    <row r="9" spans="1:8" ht="12.75">
      <c r="A9" s="28"/>
      <c r="B9" s="28"/>
      <c r="C9" s="28"/>
      <c r="D9" s="28"/>
      <c r="E9" s="28"/>
      <c r="F9" s="28"/>
      <c r="G9" s="28"/>
      <c r="H9" s="29">
        <f>E16*G9+D17</f>
        <v>0</v>
      </c>
    </row>
    <row r="10" spans="1:8" ht="12.75">
      <c r="A10" s="28" t="s">
        <v>16</v>
      </c>
      <c r="B10" s="28" t="s">
        <v>17</v>
      </c>
      <c r="C10" s="28">
        <f>(A8*F8)-(B8)*(C8)</f>
        <v>13430.2</v>
      </c>
      <c r="D10" s="28">
        <f>(A8*D8)-(B8)*(B8)</f>
        <v>12842.311999999998</v>
      </c>
      <c r="E10" s="30">
        <f>C10/D10</f>
        <v>1.0457774269928968</v>
      </c>
      <c r="F10" s="28"/>
      <c r="G10" s="28"/>
      <c r="H10" s="29">
        <f>E17*G10+D18</f>
        <v>0</v>
      </c>
    </row>
    <row r="11" spans="1:8" ht="12.75">
      <c r="A11" s="28"/>
      <c r="B11" s="28" t="s">
        <v>20</v>
      </c>
      <c r="C11" s="28">
        <f>C8-(E10*B8)</f>
        <v>0</v>
      </c>
      <c r="D11" s="28">
        <f>C11/A8</f>
        <v>0</v>
      </c>
      <c r="E11" s="28"/>
      <c r="F11" s="28"/>
      <c r="G11" s="28"/>
      <c r="H11" s="29">
        <f>E18*G11+D19</f>
        <v>0</v>
      </c>
    </row>
    <row r="12" spans="1:8" ht="12.75">
      <c r="A12" s="28"/>
      <c r="B12" s="28"/>
      <c r="C12" s="28"/>
      <c r="D12" s="28"/>
      <c r="E12" s="28"/>
      <c r="F12" s="28"/>
      <c r="G12" s="28"/>
      <c r="H12" s="29">
        <f>E19*G12+D20</f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scorecard-cockpit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weeradate</dc:creator>
  <cp:keywords/>
  <dc:description/>
  <cp:lastModifiedBy>owner</cp:lastModifiedBy>
  <dcterms:created xsi:type="dcterms:W3CDTF">2008-10-18T04:09:02Z</dcterms:created>
  <dcterms:modified xsi:type="dcterms:W3CDTF">2008-11-21T23:29:06Z</dcterms:modified>
  <cp:category/>
  <cp:version/>
  <cp:contentType/>
  <cp:contentStatus/>
</cp:coreProperties>
</file>